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ldhardt\OneDrive - GBQ\Desktop\Sara\Sara\SLG Planning\Restaurant\"/>
    </mc:Choice>
  </mc:AlternateContent>
  <xr:revisionPtr revIDLastSave="0" documentId="13_ncr:1_{8F3FA11F-1C3B-4FAD-9D9E-F1E7370773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eal of Tip Credi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24" i="3" l="1"/>
  <c r="C24" i="3"/>
  <c r="G25" i="3" l="1"/>
  <c r="C26" i="3"/>
  <c r="D24" i="3"/>
  <c r="H24" i="3"/>
  <c r="G30" i="3"/>
  <c r="H30" i="3" s="1"/>
  <c r="G33" i="3"/>
  <c r="H33" i="3" s="1"/>
  <c r="H25" i="3"/>
  <c r="C25" i="3"/>
  <c r="D25" i="3" s="1"/>
  <c r="D32" i="3" l="1"/>
  <c r="G32" i="3"/>
  <c r="H32" i="3" s="1"/>
  <c r="D31" i="3"/>
  <c r="G31" i="3"/>
  <c r="H31" i="3" s="1"/>
  <c r="D21" i="3"/>
  <c r="G21" i="3"/>
  <c r="H21" i="3" s="1"/>
  <c r="D34" i="3"/>
  <c r="G34" i="3"/>
  <c r="H34" i="3" s="1"/>
  <c r="G27" i="3"/>
  <c r="H27" i="3" s="1"/>
  <c r="D27" i="3"/>
  <c r="G26" i="3"/>
  <c r="H26" i="3" s="1"/>
  <c r="D26" i="3"/>
  <c r="C35" i="3"/>
  <c r="D35" i="3" s="1"/>
  <c r="D30" i="3"/>
  <c r="D33" i="3"/>
  <c r="C28" i="3"/>
  <c r="D28" i="3" s="1"/>
  <c r="G35" i="3" l="1"/>
  <c r="H35" i="3" s="1"/>
  <c r="G28" i="3"/>
  <c r="C37" i="3"/>
  <c r="C39" i="3" s="1"/>
  <c r="H28" i="3" l="1"/>
  <c r="G43" i="3"/>
  <c r="G37" i="3"/>
  <c r="H37" i="3" s="1"/>
  <c r="D39" i="3"/>
  <c r="D37" i="3"/>
  <c r="G39" i="3" l="1"/>
  <c r="G46" i="3" s="1"/>
  <c r="G47" i="3" l="1"/>
  <c r="G50" i="3" s="1"/>
  <c r="H39" i="3"/>
  <c r="G44" i="3"/>
</calcChain>
</file>

<file path=xl/sharedStrings.xml><?xml version="1.0" encoding="utf-8"?>
<sst xmlns="http://schemas.openxmlformats.org/spreadsheetml/2006/main" count="55" uniqueCount="41">
  <si>
    <t>Do not enter data in these cells</t>
  </si>
  <si>
    <t>Input cells</t>
  </si>
  <si>
    <t>2027 Ohio Minimum Wage (per hour)</t>
  </si>
  <si>
    <t># of employees - tipped employees</t>
  </si>
  <si>
    <t># of employees - non-tipped employees</t>
  </si>
  <si>
    <t>annual hours worked per employee</t>
  </si>
  <si>
    <t>WITH TIP CREDIT</t>
  </si>
  <si>
    <t>% of Sales</t>
  </si>
  <si>
    <t xml:space="preserve">Sales </t>
  </si>
  <si>
    <t>Wages (front of house - tipped employees)</t>
  </si>
  <si>
    <t>Wages (back of house - non-tipped employees)</t>
  </si>
  <si>
    <t>Total Expenses</t>
  </si>
  <si>
    <t>Total Profit</t>
  </si>
  <si>
    <t>Increase in labor costs</t>
  </si>
  <si>
    <t>Decrease in profit</t>
  </si>
  <si>
    <t>*Assumes same number of employees in both scenarios</t>
  </si>
  <si>
    <t>Cost of sales (food, beverages, paper)</t>
  </si>
  <si>
    <t>Labor costs</t>
  </si>
  <si>
    <t>Other labor costs (payroll tax and benefits)</t>
  </si>
  <si>
    <t>Direct operating expenses</t>
  </si>
  <si>
    <t>Advertising, marketing, and promotional</t>
  </si>
  <si>
    <t>Credit card processing fees</t>
  </si>
  <si>
    <t>General &amp; administrative</t>
  </si>
  <si>
    <t>Other operating expenses</t>
  </si>
  <si>
    <t>Total Profit (Loss)</t>
  </si>
  <si>
    <t>Required % Increase in Sales</t>
  </si>
  <si>
    <t>2024 Ohio Tip Wage (per hour)</t>
  </si>
  <si>
    <t>2024 Ohio Minimum Wage (per hour)</t>
  </si>
  <si>
    <t>Increase Sales to maintain same Total Profit</t>
  </si>
  <si>
    <t>annual hours worked per manager</t>
  </si>
  <si>
    <t># of managers</t>
  </si>
  <si>
    <t>Wages for Managers</t>
  </si>
  <si>
    <t xml:space="preserve">Wages for Managers </t>
  </si>
  <si>
    <t>WITH CHANGE IN TIP CREDIT</t>
  </si>
  <si>
    <t>Occupancy and insurance costs</t>
  </si>
  <si>
    <t>2024 Manager Wage (per hour)</t>
  </si>
  <si>
    <t>Price of cheeseburger before wage increase</t>
  </si>
  <si>
    <t>Price of cheeseburger after wage increase</t>
  </si>
  <si>
    <t>Modified 2024 (using 2027 proposed changes)</t>
  </si>
  <si>
    <t>WITH REDUCED TIP CREDIT - CHANGES TO NOTE:</t>
  </si>
  <si>
    <t>eatdrinkohio.org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</si>
</sst>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0%"/>
    <numFmt numFmtId="165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41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2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002A3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39" fontId="0" fillId="0" borderId="0" xfId="0" applyNumberFormat="1"/>
    <xf numFmtId="37" fontId="0" fillId="0" borderId="0" xfId="0" applyNumberFormat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2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0" fillId="0" borderId="0" xfId="2" applyFont="1"/>
    <xf numFmtId="0" fontId="0" fillId="0" borderId="1" xfId="0" applyBorder="1" applyAlignment="1">
      <alignment horizontal="center" wrapText="1"/>
    </xf>
    <xf numFmtId="0" fontId="0" fillId="2" borderId="0" xfId="0" applyFill="1"/>
    <xf numFmtId="9" fontId="0" fillId="0" borderId="0" xfId="2" applyFont="1" applyFill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 indent="2"/>
    </xf>
    <xf numFmtId="37" fontId="0" fillId="3" borderId="0" xfId="0" applyNumberFormat="1" applyFill="1"/>
    <xf numFmtId="0" fontId="0" fillId="0" borderId="0" xfId="0" applyFill="1"/>
    <xf numFmtId="37" fontId="0" fillId="0" borderId="0" xfId="0" applyNumberFormat="1" applyFill="1"/>
    <xf numFmtId="0" fontId="0" fillId="0" borderId="0" xfId="0"/>
    <xf numFmtId="9" fontId="0" fillId="0" borderId="0" xfId="2" applyNumberFormat="1" applyFont="1" applyFill="1"/>
    <xf numFmtId="9" fontId="11" fillId="0" borderId="0" xfId="2" applyFont="1"/>
    <xf numFmtId="0" fontId="0" fillId="5" borderId="0" xfId="0" applyFill="1"/>
    <xf numFmtId="0" fontId="0" fillId="6" borderId="0" xfId="0" applyFill="1"/>
    <xf numFmtId="37" fontId="0" fillId="6" borderId="0" xfId="0" applyNumberFormat="1" applyFill="1"/>
    <xf numFmtId="37" fontId="0" fillId="7" borderId="0" xfId="0" applyNumberFormat="1" applyFill="1"/>
    <xf numFmtId="44" fontId="7" fillId="6" borderId="0" xfId="1" applyFont="1" applyFill="1"/>
    <xf numFmtId="37" fontId="7" fillId="6" borderId="0" xfId="0" applyNumberFormat="1" applyFont="1" applyFill="1"/>
    <xf numFmtId="37" fontId="7" fillId="6" borderId="1" xfId="0" applyNumberFormat="1" applyFont="1" applyFill="1" applyBorder="1"/>
    <xf numFmtId="37" fontId="7" fillId="6" borderId="2" xfId="0" applyNumberFormat="1" applyFont="1" applyFill="1" applyBorder="1"/>
    <xf numFmtId="7" fontId="7" fillId="6" borderId="0" xfId="0" applyNumberFormat="1" applyFont="1" applyFill="1"/>
    <xf numFmtId="9" fontId="7" fillId="6" borderId="0" xfId="2" applyFont="1" applyFill="1"/>
    <xf numFmtId="0" fontId="6" fillId="8" borderId="0" xfId="0" applyFont="1" applyFill="1"/>
    <xf numFmtId="0" fontId="0" fillId="7" borderId="0" xfId="0" applyFill="1"/>
    <xf numFmtId="0" fontId="9" fillId="7" borderId="1" xfId="0" applyFont="1" applyFill="1" applyBorder="1"/>
    <xf numFmtId="37" fontId="0" fillId="7" borderId="1" xfId="0" applyNumberFormat="1" applyFill="1" applyBorder="1"/>
    <xf numFmtId="0" fontId="0" fillId="7" borderId="1" xfId="0" applyFill="1" applyBorder="1"/>
    <xf numFmtId="0" fontId="0" fillId="2" borderId="0" xfId="0" applyFill="1" applyAlignment="1">
      <alignment horizontal="left" indent="2"/>
    </xf>
    <xf numFmtId="0" fontId="8" fillId="2" borderId="0" xfId="0" applyFont="1" applyFill="1"/>
    <xf numFmtId="0" fontId="7" fillId="2" borderId="0" xfId="0" applyFont="1" applyFill="1"/>
    <xf numFmtId="44" fontId="4" fillId="5" borderId="0" xfId="1" applyFont="1" applyFill="1" applyProtection="1">
      <protection locked="0"/>
    </xf>
    <xf numFmtId="0" fontId="4" fillId="5" borderId="0" xfId="0" applyFont="1" applyFill="1" applyProtection="1">
      <protection locked="0"/>
    </xf>
    <xf numFmtId="3" fontId="4" fillId="5" borderId="0" xfId="0" applyNumberFormat="1" applyFont="1" applyFill="1" applyProtection="1">
      <protection locked="0"/>
    </xf>
    <xf numFmtId="37" fontId="4" fillId="5" borderId="1" xfId="0" applyNumberFormat="1" applyFont="1" applyFill="1" applyBorder="1" applyProtection="1">
      <protection locked="0"/>
    </xf>
    <xf numFmtId="7" fontId="4" fillId="5" borderId="0" xfId="0" applyNumberFormat="1" applyFont="1" applyFill="1" applyProtection="1">
      <protection locked="0"/>
    </xf>
    <xf numFmtId="0" fontId="4" fillId="3" borderId="1" xfId="0" applyFont="1" applyFill="1" applyBorder="1" applyAlignment="1">
      <alignment horizontal="center"/>
    </xf>
    <xf numFmtId="0" fontId="0" fillId="0" borderId="0" xfId="0" applyAlignment="1"/>
    <xf numFmtId="0" fontId="10" fillId="8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0" borderId="0" xfId="3" applyFont="1"/>
    <xf numFmtId="3" fontId="4" fillId="0" borderId="0" xfId="0" applyNumberFormat="1" applyFont="1" applyFill="1" applyProtection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9BE28"/>
      <color rgb="FF002A3A"/>
      <color rgb="FF0082BB"/>
      <color rgb="FF004165"/>
      <color rgb="FF00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748665</xdr:colOff>
      <xdr:row>4</xdr:row>
      <xdr:rowOff>0</xdr:rowOff>
    </xdr:from>
    <xdr:to>
      <xdr:col>5</xdr:col>
      <xdr:colOff>3291840</xdr:colOff>
      <xdr:row>11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44590" y="3305175"/>
          <a:ext cx="3324225" cy="1504950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i="1"/>
            <a:t>Outside special interest groups are gathering signatures to pass a constitutional amendment in November 2024 that would raise the minimum wage for tipped and non-tipped employees and eliminate the tipped wage. This calculator is a tool</a:t>
          </a:r>
          <a:r>
            <a:rPr lang="en-US" i="1" baseline="0"/>
            <a:t> to utilize to help you understand the </a:t>
          </a:r>
          <a:r>
            <a:rPr lang="en-US" sz="1100" i="1" baseline="0"/>
            <a:t>impact of this proposed amendment on your restaurant. For more information, visit the link below </a:t>
          </a:r>
          <a:r>
            <a:rPr lang="en-US" i="1" baseline="0"/>
            <a:t>or use the QR code.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8</xdr:col>
      <xdr:colOff>45972</xdr:colOff>
      <xdr:row>0</xdr:row>
      <xdr:rowOff>2590800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1647422" cy="2571750"/>
        </a:xfrm>
        <a:prstGeom prst="rect">
          <a:avLst/>
        </a:prstGeom>
      </xdr:spPr>
    </xdr:pic>
    <xdr:clientData/>
  </xdr:twoCellAnchor>
  <xdr:twoCellAnchor editAs="oneCell">
    <xdr:from>
      <xdr:col>5</xdr:col>
      <xdr:colOff>3416002</xdr:colOff>
      <xdr:row>3</xdr:row>
      <xdr:rowOff>171449</xdr:rowOff>
    </xdr:from>
    <xdr:to>
      <xdr:col>7</xdr:col>
      <xdr:colOff>39195</xdr:colOff>
      <xdr:row>12</xdr:row>
      <xdr:rowOff>17816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977" y="3286124"/>
          <a:ext cx="1338068" cy="1560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tdrinkohio.or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2"/>
  <sheetViews>
    <sheetView showGridLines="0" tabSelected="1" zoomScaleNormal="100" workbookViewId="0">
      <selection activeCell="B55" sqref="B55"/>
    </sheetView>
  </sheetViews>
  <sheetFormatPr defaultRowHeight="15" x14ac:dyDescent="0.25"/>
  <cols>
    <col min="1" max="1" width="5.85546875" customWidth="1"/>
    <col min="2" max="2" width="52.85546875" customWidth="1"/>
    <col min="3" max="3" width="14.5703125" customWidth="1"/>
    <col min="5" max="5" width="11.7109375" customWidth="1"/>
    <col min="6" max="6" width="52.85546875" customWidth="1"/>
    <col min="7" max="7" width="17.85546875" customWidth="1"/>
    <col min="9" max="9" width="8.85546875" customWidth="1"/>
  </cols>
  <sheetData>
    <row r="1" spans="1:8" ht="215.25" customHeight="1" x14ac:dyDescent="0.25">
      <c r="A1" s="48"/>
      <c r="B1" s="48"/>
      <c r="C1" s="48"/>
      <c r="D1" s="48"/>
      <c r="E1" s="48"/>
      <c r="F1" s="48"/>
      <c r="G1" s="48"/>
    </row>
    <row r="2" spans="1:8" ht="15" customHeight="1" x14ac:dyDescent="0.35">
      <c r="A2" s="12"/>
      <c r="F2" s="13" t="s">
        <v>0</v>
      </c>
      <c r="G2" s="25"/>
    </row>
    <row r="3" spans="1:8" x14ac:dyDescent="0.25">
      <c r="F3" s="13" t="s">
        <v>1</v>
      </c>
      <c r="G3" s="24"/>
    </row>
    <row r="4" spans="1:8" x14ac:dyDescent="0.25">
      <c r="B4" t="s">
        <v>26</v>
      </c>
      <c r="C4" s="28">
        <v>5.25</v>
      </c>
    </row>
    <row r="5" spans="1:8" x14ac:dyDescent="0.25">
      <c r="B5" t="s">
        <v>27</v>
      </c>
      <c r="C5" s="28">
        <v>10.45</v>
      </c>
    </row>
    <row r="6" spans="1:8" x14ac:dyDescent="0.25">
      <c r="B6" t="s">
        <v>35</v>
      </c>
      <c r="C6" s="42">
        <v>20</v>
      </c>
    </row>
    <row r="7" spans="1:8" x14ac:dyDescent="0.25">
      <c r="B7" t="s">
        <v>2</v>
      </c>
      <c r="C7" s="28">
        <v>15.75</v>
      </c>
    </row>
    <row r="8" spans="1:8" x14ac:dyDescent="0.25">
      <c r="B8" t="s">
        <v>3</v>
      </c>
      <c r="C8" s="43">
        <v>15</v>
      </c>
      <c r="F8" s="19"/>
    </row>
    <row r="9" spans="1:8" x14ac:dyDescent="0.25">
      <c r="B9" t="s">
        <v>4</v>
      </c>
      <c r="C9" s="43">
        <v>21</v>
      </c>
    </row>
    <row r="10" spans="1:8" x14ac:dyDescent="0.25">
      <c r="B10" t="s">
        <v>30</v>
      </c>
      <c r="C10" s="43">
        <v>3</v>
      </c>
    </row>
    <row r="11" spans="1:8" x14ac:dyDescent="0.25">
      <c r="B11" t="s">
        <v>5</v>
      </c>
      <c r="C11" s="44">
        <v>1500</v>
      </c>
    </row>
    <row r="12" spans="1:8" x14ac:dyDescent="0.25">
      <c r="B12" t="s">
        <v>29</v>
      </c>
      <c r="C12" s="44">
        <v>2000</v>
      </c>
    </row>
    <row r="13" spans="1:8" s="21" customFormat="1" x14ac:dyDescent="0.25">
      <c r="C13" s="53"/>
      <c r="F13" s="52" t="s">
        <v>40</v>
      </c>
    </row>
    <row r="15" spans="1:8" x14ac:dyDescent="0.25">
      <c r="B15" s="47" t="s">
        <v>6</v>
      </c>
      <c r="C15" s="47"/>
      <c r="D15" s="47"/>
      <c r="F15" s="50" t="s">
        <v>33</v>
      </c>
      <c r="G15" s="50"/>
      <c r="H15" s="51"/>
    </row>
    <row r="16" spans="1:8" x14ac:dyDescent="0.25">
      <c r="B16" s="16"/>
      <c r="F16" s="10"/>
    </row>
    <row r="17" spans="2:8" ht="60" x14ac:dyDescent="0.25">
      <c r="B17" s="16"/>
      <c r="C17" s="6">
        <v>2024</v>
      </c>
      <c r="D17" s="9" t="s">
        <v>7</v>
      </c>
      <c r="F17" s="10"/>
      <c r="G17" s="14" t="s">
        <v>38</v>
      </c>
      <c r="H17" s="9" t="s">
        <v>7</v>
      </c>
    </row>
    <row r="18" spans="2:8" x14ac:dyDescent="0.25">
      <c r="B18" s="16"/>
      <c r="F18" s="10"/>
    </row>
    <row r="19" spans="2:8" x14ac:dyDescent="0.25">
      <c r="B19" s="16" t="s">
        <v>8</v>
      </c>
      <c r="C19" s="44">
        <v>2000000</v>
      </c>
      <c r="F19" s="10" t="s">
        <v>8</v>
      </c>
      <c r="G19" s="29">
        <f>C19</f>
        <v>2000000</v>
      </c>
    </row>
    <row r="20" spans="2:8" x14ac:dyDescent="0.25">
      <c r="B20" s="16"/>
      <c r="C20" s="2"/>
      <c r="F20" s="10"/>
      <c r="G20" s="2"/>
    </row>
    <row r="21" spans="2:8" x14ac:dyDescent="0.25">
      <c r="B21" s="16" t="s">
        <v>16</v>
      </c>
      <c r="C21" s="44">
        <v>600000</v>
      </c>
      <c r="D21" s="8">
        <f>+C21/C$19</f>
        <v>0.3</v>
      </c>
      <c r="F21" s="10" t="s">
        <v>16</v>
      </c>
      <c r="G21" s="29">
        <f>C21</f>
        <v>600000</v>
      </c>
      <c r="H21" s="8">
        <f>+G21/G$19</f>
        <v>0.3</v>
      </c>
    </row>
    <row r="22" spans="2:8" x14ac:dyDescent="0.25">
      <c r="B22" s="16"/>
      <c r="F22" s="10"/>
    </row>
    <row r="23" spans="2:8" x14ac:dyDescent="0.25">
      <c r="B23" s="16" t="s">
        <v>17</v>
      </c>
      <c r="C23" s="2"/>
      <c r="D23" s="8"/>
      <c r="F23" s="10" t="s">
        <v>17</v>
      </c>
      <c r="H23" s="8"/>
    </row>
    <row r="24" spans="2:8" x14ac:dyDescent="0.25">
      <c r="B24" s="17" t="s">
        <v>9</v>
      </c>
      <c r="C24" s="26">
        <f>C4*C8*C11</f>
        <v>118125</v>
      </c>
      <c r="D24" s="11">
        <f t="shared" ref="D24:D39" si="0">+C24/C$19</f>
        <v>5.9062499999999997E-2</v>
      </c>
      <c r="F24" s="39" t="s">
        <v>9</v>
      </c>
      <c r="G24" s="29">
        <f>(C7-2)*C8*C11</f>
        <v>309375</v>
      </c>
      <c r="H24" s="11">
        <f t="shared" ref="H24:H39" si="1">+G24/G$19</f>
        <v>0.15468750000000001</v>
      </c>
    </row>
    <row r="25" spans="2:8" x14ac:dyDescent="0.25">
      <c r="B25" s="17" t="s">
        <v>10</v>
      </c>
      <c r="C25" s="26">
        <f>C5*C9*C11</f>
        <v>329175</v>
      </c>
      <c r="D25" s="11">
        <f t="shared" si="0"/>
        <v>0.1645875</v>
      </c>
      <c r="F25" s="39" t="s">
        <v>10</v>
      </c>
      <c r="G25" s="29">
        <f>C7*C9*C11</f>
        <v>496125</v>
      </c>
      <c r="H25" s="11">
        <f t="shared" si="1"/>
        <v>0.24806249999999999</v>
      </c>
    </row>
    <row r="26" spans="2:8" x14ac:dyDescent="0.25">
      <c r="B26" s="17" t="s">
        <v>31</v>
      </c>
      <c r="C26" s="26">
        <f>C6*C10*C12</f>
        <v>120000</v>
      </c>
      <c r="D26" s="11">
        <f t="shared" si="0"/>
        <v>0.06</v>
      </c>
      <c r="F26" s="39" t="s">
        <v>32</v>
      </c>
      <c r="G26" s="29">
        <f>ROUND((((((G24+G25)-(C24+C25))/(+C24+C25))*C26)*0.5)+C26,6)</f>
        <v>168048.28973799999</v>
      </c>
      <c r="H26" s="11">
        <f t="shared" si="1"/>
        <v>8.4024144868999992E-2</v>
      </c>
    </row>
    <row r="27" spans="2:8" x14ac:dyDescent="0.25">
      <c r="B27" s="17" t="s">
        <v>18</v>
      </c>
      <c r="C27" s="45">
        <v>100000</v>
      </c>
      <c r="D27" s="22">
        <f t="shared" si="0"/>
        <v>0.05</v>
      </c>
      <c r="F27" s="39" t="s">
        <v>18</v>
      </c>
      <c r="G27" s="30">
        <f>C27*1.05</f>
        <v>105000</v>
      </c>
      <c r="H27" s="22">
        <f>+G27/G$19</f>
        <v>5.2499999999999998E-2</v>
      </c>
    </row>
    <row r="28" spans="2:8" x14ac:dyDescent="0.25">
      <c r="B28" s="16"/>
      <c r="C28" s="26">
        <f>SUM(C24:C27)</f>
        <v>667300</v>
      </c>
      <c r="D28" s="11">
        <f t="shared" si="0"/>
        <v>0.33365</v>
      </c>
      <c r="F28" s="10"/>
      <c r="G28" s="29">
        <f>SUM(G24:G27)</f>
        <v>1078548.2897379999</v>
      </c>
      <c r="H28" s="11">
        <f t="shared" si="1"/>
        <v>0.53927414486899994</v>
      </c>
    </row>
    <row r="29" spans="2:8" x14ac:dyDescent="0.25">
      <c r="B29" s="16" t="s">
        <v>23</v>
      </c>
      <c r="C29" s="11"/>
      <c r="D29" s="11"/>
      <c r="F29" s="10" t="s">
        <v>23</v>
      </c>
      <c r="G29" s="11"/>
      <c r="H29" s="11"/>
    </row>
    <row r="30" spans="2:8" x14ac:dyDescent="0.25">
      <c r="B30" s="17" t="s">
        <v>19</v>
      </c>
      <c r="C30" s="44">
        <v>300000</v>
      </c>
      <c r="D30" s="11">
        <f t="shared" si="0"/>
        <v>0.15</v>
      </c>
      <c r="F30" s="39" t="s">
        <v>19</v>
      </c>
      <c r="G30" s="29">
        <f>C30</f>
        <v>300000</v>
      </c>
      <c r="H30" s="11">
        <f t="shared" si="1"/>
        <v>0.15</v>
      </c>
    </row>
    <row r="31" spans="2:8" x14ac:dyDescent="0.25">
      <c r="B31" s="17" t="s">
        <v>21</v>
      </c>
      <c r="C31" s="44">
        <v>60000</v>
      </c>
      <c r="D31" s="11">
        <f t="shared" si="0"/>
        <v>0.03</v>
      </c>
      <c r="F31" s="39" t="s">
        <v>21</v>
      </c>
      <c r="G31" s="29">
        <f t="shared" ref="G31:G34" si="2">C31</f>
        <v>60000</v>
      </c>
      <c r="H31" s="11">
        <f t="shared" si="1"/>
        <v>0.03</v>
      </c>
    </row>
    <row r="32" spans="2:8" x14ac:dyDescent="0.25">
      <c r="B32" s="17" t="s">
        <v>34</v>
      </c>
      <c r="C32" s="44">
        <v>160000</v>
      </c>
      <c r="D32" s="11">
        <f t="shared" si="0"/>
        <v>0.08</v>
      </c>
      <c r="F32" s="39" t="s">
        <v>34</v>
      </c>
      <c r="G32" s="29">
        <f t="shared" si="2"/>
        <v>160000</v>
      </c>
      <c r="H32" s="11">
        <f t="shared" si="1"/>
        <v>0.08</v>
      </c>
    </row>
    <row r="33" spans="2:8" x14ac:dyDescent="0.25">
      <c r="B33" s="17" t="s">
        <v>20</v>
      </c>
      <c r="C33" s="44">
        <v>40000</v>
      </c>
      <c r="D33" s="11">
        <f t="shared" si="0"/>
        <v>0.02</v>
      </c>
      <c r="F33" s="39" t="s">
        <v>20</v>
      </c>
      <c r="G33" s="29">
        <f t="shared" si="2"/>
        <v>40000</v>
      </c>
      <c r="H33" s="11">
        <f t="shared" si="1"/>
        <v>0.02</v>
      </c>
    </row>
    <row r="34" spans="2:8" x14ac:dyDescent="0.25">
      <c r="B34" s="17" t="s">
        <v>22</v>
      </c>
      <c r="C34" s="44">
        <v>80000</v>
      </c>
      <c r="D34" s="11">
        <f t="shared" si="0"/>
        <v>0.04</v>
      </c>
      <c r="F34" s="39" t="s">
        <v>22</v>
      </c>
      <c r="G34" s="29">
        <f t="shared" si="2"/>
        <v>80000</v>
      </c>
      <c r="H34" s="11">
        <f t="shared" si="1"/>
        <v>0.04</v>
      </c>
    </row>
    <row r="35" spans="2:8" x14ac:dyDescent="0.25">
      <c r="B35" s="17"/>
      <c r="C35" s="26">
        <f>SUM(C30:C34)</f>
        <v>640000</v>
      </c>
      <c r="D35" s="11">
        <f t="shared" si="0"/>
        <v>0.32</v>
      </c>
      <c r="F35" s="10"/>
      <c r="G35" s="31">
        <f>SUM(G30:G34)</f>
        <v>640000</v>
      </c>
      <c r="H35" s="11">
        <f t="shared" si="1"/>
        <v>0.32</v>
      </c>
    </row>
    <row r="36" spans="2:8" x14ac:dyDescent="0.25">
      <c r="B36" s="17"/>
      <c r="C36" s="11"/>
      <c r="D36" s="11"/>
      <c r="F36" s="10"/>
      <c r="G36" s="11"/>
      <c r="H36" s="11"/>
    </row>
    <row r="37" spans="2:8" x14ac:dyDescent="0.25">
      <c r="B37" s="16" t="s">
        <v>11</v>
      </c>
      <c r="C37" s="26">
        <f>+C35+C28+C21</f>
        <v>1907300</v>
      </c>
      <c r="D37" s="8">
        <f t="shared" si="0"/>
        <v>0.95365</v>
      </c>
      <c r="E37" s="8"/>
      <c r="F37" s="10" t="s">
        <v>11</v>
      </c>
      <c r="G37" s="29">
        <f>+G35+G28+G21</f>
        <v>2318548.2897379999</v>
      </c>
      <c r="H37" s="8">
        <f t="shared" si="1"/>
        <v>1.159274144869</v>
      </c>
    </row>
    <row r="38" spans="2:8" x14ac:dyDescent="0.25">
      <c r="B38" s="16"/>
      <c r="C38" s="2"/>
      <c r="D38" s="8"/>
      <c r="E38" s="8"/>
      <c r="F38" s="10"/>
      <c r="G38" s="2"/>
      <c r="H38" s="8"/>
    </row>
    <row r="39" spans="2:8" x14ac:dyDescent="0.25">
      <c r="B39" s="16" t="s">
        <v>12</v>
      </c>
      <c r="C39" s="26">
        <f>+C19-C37</f>
        <v>92700</v>
      </c>
      <c r="D39" s="8">
        <f t="shared" si="0"/>
        <v>4.6350000000000002E-2</v>
      </c>
      <c r="E39" s="8"/>
      <c r="F39" s="10" t="s">
        <v>24</v>
      </c>
      <c r="G39" s="29">
        <f>+G19-G37</f>
        <v>-318548.2897379999</v>
      </c>
      <c r="H39" s="23">
        <f t="shared" si="1"/>
        <v>-0.15927414486899996</v>
      </c>
    </row>
    <row r="40" spans="2:8" ht="5.25" customHeight="1" x14ac:dyDescent="0.25">
      <c r="B40" s="15"/>
      <c r="C40" s="18"/>
      <c r="D40" s="15"/>
      <c r="F40" s="35"/>
      <c r="G40" s="27"/>
      <c r="H40" s="35"/>
    </row>
    <row r="41" spans="2:8" s="19" customFormat="1" x14ac:dyDescent="0.25">
      <c r="C41" s="20"/>
      <c r="G41" s="20"/>
    </row>
    <row r="42" spans="2:8" x14ac:dyDescent="0.25">
      <c r="C42" s="2"/>
      <c r="F42" s="36" t="s">
        <v>39</v>
      </c>
      <c r="G42" s="37"/>
      <c r="H42" s="38"/>
    </row>
    <row r="43" spans="2:8" x14ac:dyDescent="0.25">
      <c r="C43" s="2"/>
      <c r="F43" s="40" t="s">
        <v>13</v>
      </c>
      <c r="G43" s="33">
        <f>ROUND((+G28-C28)/C28,6)</f>
        <v>0.61628700000000003</v>
      </c>
    </row>
    <row r="44" spans="2:8" x14ac:dyDescent="0.25">
      <c r="C44" s="2"/>
      <c r="F44" s="40" t="s">
        <v>14</v>
      </c>
      <c r="G44" s="33">
        <f>(-G39+C39)/-C39</f>
        <v>-4.4363353801294485</v>
      </c>
    </row>
    <row r="45" spans="2:8" ht="6.75" customHeight="1" x14ac:dyDescent="0.25">
      <c r="C45" s="2"/>
      <c r="F45" s="41"/>
      <c r="G45" s="29"/>
    </row>
    <row r="46" spans="2:8" x14ac:dyDescent="0.25">
      <c r="C46" s="2"/>
      <c r="F46" s="40" t="s">
        <v>28</v>
      </c>
      <c r="G46" s="29">
        <f>+C39-G39</f>
        <v>411248.2897379999</v>
      </c>
    </row>
    <row r="47" spans="2:8" x14ac:dyDescent="0.25">
      <c r="B47" s="7"/>
      <c r="F47" s="40" t="s">
        <v>25</v>
      </c>
      <c r="G47" s="33">
        <f>+G46/C19</f>
        <v>0.20562414486899996</v>
      </c>
    </row>
    <row r="48" spans="2:8" x14ac:dyDescent="0.25">
      <c r="F48" s="41"/>
      <c r="G48" s="4"/>
    </row>
    <row r="49" spans="1:10" x14ac:dyDescent="0.25">
      <c r="F49" s="40" t="s">
        <v>36</v>
      </c>
      <c r="G49" s="46">
        <v>19</v>
      </c>
    </row>
    <row r="50" spans="1:10" x14ac:dyDescent="0.25">
      <c r="F50" s="40" t="s">
        <v>37</v>
      </c>
      <c r="G50" s="32">
        <f>G49*(1+G47)</f>
        <v>22.906858752510999</v>
      </c>
      <c r="I50" s="8"/>
    </row>
    <row r="51" spans="1:10" ht="4.5" customHeight="1" x14ac:dyDescent="0.25">
      <c r="F51" s="35"/>
      <c r="G51" s="35"/>
      <c r="H51" s="35"/>
    </row>
    <row r="53" spans="1:10" x14ac:dyDescent="0.25">
      <c r="A53" s="34"/>
      <c r="B53" s="49" t="s">
        <v>15</v>
      </c>
      <c r="C53" s="49"/>
      <c r="D53" s="49"/>
      <c r="E53" s="49"/>
      <c r="F53" s="49"/>
      <c r="G53" s="49"/>
      <c r="H53" s="34"/>
      <c r="I53" s="21"/>
      <c r="J53" s="21"/>
    </row>
    <row r="54" spans="1:10" x14ac:dyDescent="0.25">
      <c r="F54" s="3"/>
    </row>
    <row r="56" spans="1:10" x14ac:dyDescent="0.25">
      <c r="F56" s="5"/>
    </row>
    <row r="61" spans="1:10" x14ac:dyDescent="0.25">
      <c r="C61" s="1"/>
    </row>
    <row r="62" spans="1:10" x14ac:dyDescent="0.25">
      <c r="C62" s="1"/>
    </row>
  </sheetData>
  <sheetProtection algorithmName="SHA-512" hashValue="Z25gz95gXIrqMFSnQdDFmwYXV0yuGuSuIAJhx2CqAXpgc4cKVu5mGB1G7cr2wvwsH1mWkw9mTXVMdINhAnggwQ==" saltValue="L6ANvqTwUPz2zX9Ga0ZreA==" spinCount="100000" sheet="1" objects="1" scenarios="1"/>
  <mergeCells count="4">
    <mergeCell ref="B15:D15"/>
    <mergeCell ref="A1:G1"/>
    <mergeCell ref="B53:G53"/>
    <mergeCell ref="F15:H15"/>
  </mergeCells>
  <hyperlinks>
    <hyperlink ref="F13" r:id="rId1" xr:uid="{7CF9C27B-B503-4387-B0E3-464179537DBA}"/>
  </hyperlinks>
  <pageMargins left="0.25" right="0.25" top="0.75" bottom="0.75" header="0.3" footer="0.3"/>
  <pageSetup scale="60" orientation="landscape" r:id="rId2"/>
  <customProperties>
    <customPr name="OrphanNamesChecke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5159df-0ff3-4e66-a1f4-c8cc422145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FC1E1FE802459EBACC9B8D799481" ma:contentTypeVersion="18" ma:contentTypeDescription="Create a new document." ma:contentTypeScope="" ma:versionID="72d644561ecb9d9ab132e9c8601a2866">
  <xsd:schema xmlns:xsd="http://www.w3.org/2001/XMLSchema" xmlns:xs="http://www.w3.org/2001/XMLSchema" xmlns:p="http://schemas.microsoft.com/office/2006/metadata/properties" xmlns:ns3="a8c6c9db-e297-484d-85cf-1e29fc755828" xmlns:ns4="2c5159df-0ff3-4e66-a1f4-c8cc42214581" targetNamespace="http://schemas.microsoft.com/office/2006/metadata/properties" ma:root="true" ma:fieldsID="950d6bf8fd745b9daeed65d65f02816d" ns3:_="" ns4:_="">
    <xsd:import namespace="a8c6c9db-e297-484d-85cf-1e29fc755828"/>
    <xsd:import namespace="2c5159df-0ff3-4e66-a1f4-c8cc422145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c9db-e297-484d-85cf-1e29fc7558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59df-0ff3-4e66-a1f4-c8cc42214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AE12B-98B5-4D34-BD87-67D6E15DD72F}">
  <ds:schemaRefs>
    <ds:schemaRef ds:uri="http://purl.org/dc/terms/"/>
    <ds:schemaRef ds:uri="http://schemas.openxmlformats.org/package/2006/metadata/core-properties"/>
    <ds:schemaRef ds:uri="a8c6c9db-e297-484d-85cf-1e29fc75582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5159df-0ff3-4e66-a1f4-c8cc422145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413304-FA9A-4F69-98BF-88492044F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B663BA-B1F4-4570-83CC-20A3657C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6c9db-e297-484d-85cf-1e29fc755828"/>
    <ds:schemaRef ds:uri="2c5159df-0ff3-4e66-a1f4-c8cc42214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Repeal of Tip Credit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Goldhardt, Sara</dc:creator>
  <cp:keywords/>
  <dc:description/>
  <cp:lastModifiedBy>Goldhardt, Sara</cp:lastModifiedBy>
  <cp:revision/>
  <cp:lastPrinted>2024-01-22T15:18:32Z</cp:lastPrinted>
  <dcterms:created xsi:type="dcterms:W3CDTF">2023-10-18T01:04:48Z</dcterms:created>
  <dcterms:modified xsi:type="dcterms:W3CDTF">2024-03-11T16:58:37Z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0x010100DAC9FC1E1FE802459EBACC9B8D799481</vt:lpwstr>
  </property>
  <property fmtid="{D5CDD505-2E9C-101B-9397-08002B2CF9AE}" pid="3" name="MediaServiceImageTags">
    <vt:lpwstr/>
  </property>
</Properties>
</file>